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рекоменд ГосТехНадз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8"/>
            <rFont val="Tahoma"/>
            <family val="0"/>
          </rPr>
          <t>Максимально 
возможная рабочая температура насыщенных паров хладагента</t>
        </r>
      </text>
    </comment>
    <comment ref="C3" authorId="0">
      <text>
        <r>
          <rPr>
            <b/>
            <sz val="8"/>
            <rFont val="Tahoma"/>
            <family val="0"/>
          </rPr>
          <t>требуемая пропускная способность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 требуемое проходное сечение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 минимальн диметр прох сечения предохр клапана</t>
        </r>
      </text>
    </comment>
  </commentList>
</comments>
</file>

<file path=xl/sharedStrings.xml><?xml version="1.0" encoding="utf-8"?>
<sst xmlns="http://schemas.openxmlformats.org/spreadsheetml/2006/main" count="32" uniqueCount="31">
  <si>
    <t>наружнеая поверхность ресивера  кв.м.</t>
  </si>
  <si>
    <t>R22</t>
  </si>
  <si>
    <t>S осн, кв.м.</t>
  </si>
  <si>
    <t>S бок, кв.м.</t>
  </si>
  <si>
    <t>R404а</t>
  </si>
  <si>
    <t>ответ</t>
  </si>
  <si>
    <t>объем ресивера, л.</t>
  </si>
  <si>
    <t>длина  ресивера, мм.</t>
  </si>
  <si>
    <t>диаметр ресивера, мм.</t>
  </si>
  <si>
    <t>R134a</t>
  </si>
  <si>
    <t>R407С</t>
  </si>
  <si>
    <t>Рр при 55°С,bar. Абс</t>
  </si>
  <si>
    <r>
      <t>плотность паров Ро при Р1, кг/м</t>
    </r>
    <r>
      <rPr>
        <sz val="10"/>
        <rFont val="Arial"/>
        <family val="2"/>
      </rPr>
      <t>³</t>
    </r>
  </si>
  <si>
    <r>
      <t>55</t>
    </r>
    <r>
      <rPr>
        <sz val="10"/>
        <rFont val="Arial"/>
        <family val="2"/>
      </rPr>
      <t>°</t>
    </r>
    <r>
      <rPr>
        <sz val="10"/>
        <rFont val="Arial Cyr"/>
        <family val="0"/>
      </rPr>
      <t>C</t>
    </r>
  </si>
  <si>
    <t>60°C</t>
  </si>
  <si>
    <t>70°C</t>
  </si>
  <si>
    <r>
      <t>T°</t>
    </r>
    <r>
      <rPr>
        <sz val="10"/>
        <rFont val="Arial Cyr"/>
        <family val="0"/>
      </rPr>
      <t>критич</t>
    </r>
  </si>
  <si>
    <r>
      <t>G</t>
    </r>
    <r>
      <rPr>
        <sz val="10"/>
        <rFont val="Arial Cyr"/>
        <family val="0"/>
      </rPr>
      <t xml:space="preserve">  кг/час</t>
    </r>
  </si>
  <si>
    <r>
      <t>Fc</t>
    </r>
    <r>
      <rPr>
        <sz val="10"/>
        <rFont val="Arial Cyr"/>
        <family val="0"/>
      </rPr>
      <t>, кв.мм</t>
    </r>
  </si>
  <si>
    <r>
      <t>D min</t>
    </r>
    <r>
      <rPr>
        <sz val="10"/>
        <rFont val="Arial Cyr"/>
        <family val="0"/>
      </rPr>
      <t xml:space="preserve"> мм.</t>
    </r>
  </si>
  <si>
    <t>ввод →</t>
  </si>
  <si>
    <t>данных→</t>
  </si>
  <si>
    <r>
      <t>β</t>
    </r>
    <r>
      <rPr>
        <sz val="10"/>
        <rFont val="Arial"/>
        <family val="2"/>
      </rPr>
      <t>кр</t>
    </r>
  </si>
  <si>
    <t>k</t>
  </si>
  <si>
    <t>B</t>
  </si>
  <si>
    <r>
      <t>Рр</t>
    </r>
    <r>
      <rPr>
        <sz val="10"/>
        <rFont val="Arial"/>
        <family val="2"/>
      </rPr>
      <t xml:space="preserve"> при 55°С, bar. </t>
    </r>
    <r>
      <rPr>
        <b/>
        <sz val="10"/>
        <rFont val="Arial"/>
        <family val="2"/>
      </rPr>
      <t>Изб</t>
    </r>
  </si>
  <si>
    <r>
      <t>Р1</t>
    </r>
    <r>
      <rPr>
        <sz val="10"/>
        <rFont val="Arial"/>
        <family val="2"/>
      </rPr>
      <t xml:space="preserve">=1,1хРр , bar. </t>
    </r>
    <r>
      <rPr>
        <b/>
        <sz val="10"/>
        <rFont val="Arial"/>
        <family val="2"/>
      </rPr>
      <t>Изб</t>
    </r>
  </si>
  <si>
    <r>
      <t>Р1</t>
    </r>
    <r>
      <rPr>
        <sz val="10"/>
        <rFont val="Arial"/>
        <family val="2"/>
      </rPr>
      <t xml:space="preserve">=1,1хРр , bar. </t>
    </r>
    <r>
      <rPr>
        <b/>
        <sz val="10"/>
        <rFont val="Arial"/>
        <family val="2"/>
      </rPr>
      <t>Абс</t>
    </r>
  </si>
  <si>
    <t xml:space="preserve"> теплота парообразования  кдж/кг</t>
  </si>
  <si>
    <t>(Для предварит расчетов = 0,6)</t>
  </si>
  <si>
    <t>коэффициент расхода  клапана (коэффиц сброса)→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</si>
</sst>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8"/>
      <name val="Tahoma"/>
      <family val="0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165" fontId="0" fillId="2" borderId="3" xfId="0" applyNumberFormat="1" applyFill="1" applyBorder="1" applyAlignment="1" applyProtection="1">
      <alignment horizontal="center" vertical="center"/>
      <protection hidden="1"/>
    </xf>
    <xf numFmtId="165" fontId="0" fillId="2" borderId="4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 wrapText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2" fontId="0" fillId="2" borderId="15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2" fontId="0" fillId="3" borderId="15" xfId="0" applyNumberForma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2" fontId="0" fillId="4" borderId="15" xfId="0" applyNumberForma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2" fontId="0" fillId="5" borderId="15" xfId="0" applyNumberForma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2" fontId="0" fillId="3" borderId="8" xfId="0" applyNumberForma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Border="1" applyAlignment="1" applyProtection="1">
      <alignment horizontal="center" vertical="center"/>
      <protection hidden="1"/>
    </xf>
    <xf numFmtId="2" fontId="0" fillId="5" borderId="0" xfId="0" applyNumberFormat="1" applyFill="1" applyBorder="1" applyAlignment="1" applyProtection="1">
      <alignment horizontal="center" vertical="center"/>
      <protection hidden="1"/>
    </xf>
    <xf numFmtId="2" fontId="0" fillId="2" borderId="14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65" fontId="0" fillId="3" borderId="15" xfId="0" applyNumberFormat="1" applyFill="1" applyBorder="1" applyAlignment="1">
      <alignment vertical="center"/>
    </xf>
    <xf numFmtId="165" fontId="0" fillId="4" borderId="15" xfId="0" applyNumberFormat="1" applyFill="1" applyBorder="1" applyAlignment="1">
      <alignment vertical="center"/>
    </xf>
    <xf numFmtId="165" fontId="0" fillId="5" borderId="15" xfId="0" applyNumberFormat="1" applyFill="1" applyBorder="1" applyAlignment="1">
      <alignment vertical="center"/>
    </xf>
    <xf numFmtId="165" fontId="0" fillId="2" borderId="15" xfId="0" applyNumberFormat="1" applyFill="1" applyBorder="1" applyAlignment="1">
      <alignment vertical="center"/>
    </xf>
    <xf numFmtId="0" fontId="13" fillId="0" borderId="0" xfId="0" applyFont="1" applyAlignment="1">
      <alignment vertical="center"/>
    </xf>
    <xf numFmtId="2" fontId="0" fillId="3" borderId="15" xfId="0" applyNumberFormat="1" applyFill="1" applyBorder="1" applyAlignment="1">
      <alignment horizontal="center" vertical="center" wrapText="1"/>
    </xf>
    <xf numFmtId="2" fontId="0" fillId="4" borderId="15" xfId="0" applyNumberFormat="1" applyFill="1" applyBorder="1" applyAlignment="1">
      <alignment horizontal="center" vertical="center" wrapText="1"/>
    </xf>
    <xf numFmtId="2" fontId="0" fillId="5" borderId="15" xfId="0" applyNumberForma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0" fontId="8" fillId="6" borderId="21" xfId="0" applyFont="1" applyFill="1" applyBorder="1" applyAlignment="1">
      <alignment vertical="center" textRotation="90"/>
    </xf>
    <xf numFmtId="0" fontId="0" fillId="0" borderId="22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6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2</xdr:row>
      <xdr:rowOff>104775</xdr:rowOff>
    </xdr:from>
    <xdr:to>
      <xdr:col>16</xdr:col>
      <xdr:colOff>600075</xdr:colOff>
      <xdr:row>8</xdr:row>
      <xdr:rowOff>523875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790575"/>
          <a:ext cx="12477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4</xdr:col>
      <xdr:colOff>171450</xdr:colOff>
      <xdr:row>1</xdr:row>
      <xdr:rowOff>457200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238125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180975</xdr:rowOff>
    </xdr:from>
    <xdr:to>
      <xdr:col>2</xdr:col>
      <xdr:colOff>1028700</xdr:colOff>
      <xdr:row>1</xdr:row>
      <xdr:rowOff>381000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342900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3"/>
  <sheetViews>
    <sheetView tabSelected="1" workbookViewId="0" topLeftCell="A1">
      <selection activeCell="E8" sqref="E8:E9"/>
    </sheetView>
  </sheetViews>
  <sheetFormatPr defaultColWidth="9.00390625" defaultRowHeight="12.75"/>
  <cols>
    <col min="1" max="1" width="12.875" style="3" customWidth="1"/>
    <col min="2" max="2" width="12.375" style="3" customWidth="1"/>
    <col min="3" max="3" width="16.75390625" style="22" customWidth="1"/>
    <col min="4" max="4" width="14.00390625" style="3" customWidth="1"/>
    <col min="5" max="5" width="17.875" style="2" customWidth="1"/>
    <col min="6" max="6" width="3.625" style="3" customWidth="1"/>
    <col min="7" max="7" width="7.00390625" style="3" hidden="1" customWidth="1"/>
    <col min="8" max="8" width="7.375" style="3" hidden="1" customWidth="1"/>
    <col min="9" max="10" width="6.25390625" style="3" hidden="1" customWidth="1"/>
    <col min="11" max="11" width="5.875" style="3" hidden="1" customWidth="1"/>
    <col min="12" max="12" width="6.625" style="3" hidden="1" customWidth="1"/>
    <col min="13" max="13" width="5.25390625" style="3" hidden="1" customWidth="1"/>
    <col min="14" max="14" width="5.125" style="3" hidden="1" customWidth="1"/>
    <col min="15" max="15" width="6.00390625" style="3" hidden="1" customWidth="1"/>
    <col min="16" max="16384" width="9.125" style="3" customWidth="1"/>
  </cols>
  <sheetData>
    <row r="1" ht="12.75"/>
    <row r="2" ht="41.25" customHeight="1"/>
    <row r="3" spans="2:15" ht="70.5" customHeight="1" thickBot="1">
      <c r="B3" s="39" t="s">
        <v>16</v>
      </c>
      <c r="C3" s="40" t="s">
        <v>17</v>
      </c>
      <c r="D3" s="41" t="s">
        <v>18</v>
      </c>
      <c r="E3" s="41" t="s">
        <v>19</v>
      </c>
      <c r="G3" s="21" t="s">
        <v>11</v>
      </c>
      <c r="H3" s="57" t="s">
        <v>25</v>
      </c>
      <c r="I3" s="58" t="s">
        <v>26</v>
      </c>
      <c r="J3" s="58" t="s">
        <v>27</v>
      </c>
      <c r="K3" s="21" t="s">
        <v>28</v>
      </c>
      <c r="L3" s="21" t="s">
        <v>12</v>
      </c>
      <c r="M3" s="48" t="s">
        <v>22</v>
      </c>
      <c r="N3" s="42" t="s">
        <v>23</v>
      </c>
      <c r="O3" s="42" t="s">
        <v>24</v>
      </c>
    </row>
    <row r="4" spans="1:15" ht="26.25">
      <c r="A4" s="9" t="s">
        <v>4</v>
      </c>
      <c r="B4" s="37" t="s">
        <v>13</v>
      </c>
      <c r="C4" s="31">
        <f>(10*C11/K4)*3600</f>
        <v>768.632679497049</v>
      </c>
      <c r="D4" s="31">
        <f>C4/(E8*O4*SQRT(I4*L4))</f>
        <v>19.125481304674253</v>
      </c>
      <c r="E4" s="10">
        <f>2*SQRT(D4/3.14)</f>
        <v>4.935956893228944</v>
      </c>
      <c r="F4" s="66" t="s">
        <v>5</v>
      </c>
      <c r="G4" s="49">
        <v>25.68</v>
      </c>
      <c r="H4" s="53">
        <f>G4-1</f>
        <v>24.68</v>
      </c>
      <c r="I4" s="25">
        <f>H4*1.1</f>
        <v>27.148000000000003</v>
      </c>
      <c r="J4" s="25">
        <f>I4+1</f>
        <v>28.148000000000003</v>
      </c>
      <c r="K4" s="26">
        <v>81</v>
      </c>
      <c r="L4" s="26">
        <v>213.22</v>
      </c>
      <c r="M4" s="44">
        <f>(2/(N4+1))^(N4/(N4-1))</f>
        <v>0.5815484723028504</v>
      </c>
      <c r="N4" s="26">
        <v>1.115</v>
      </c>
      <c r="O4" s="44">
        <f>1.59*SQRT(M4*N4/(N4+1))</f>
        <v>0.8803843864191726</v>
      </c>
    </row>
    <row r="5" spans="1:15" ht="22.5" customHeight="1">
      <c r="A5" s="16" t="s">
        <v>1</v>
      </c>
      <c r="B5" s="35" t="s">
        <v>14</v>
      </c>
      <c r="C5" s="32">
        <f>10*C11/K5*3600</f>
        <v>468.1146393929396</v>
      </c>
      <c r="D5" s="32">
        <f>C5/(E8*O5*SQRT(I5*L5))</f>
        <v>15.233573141317315</v>
      </c>
      <c r="E5" s="11">
        <f>2*SQRT(D5/3.14)</f>
        <v>4.405204383195978</v>
      </c>
      <c r="F5" s="67"/>
      <c r="G5" s="50">
        <v>24.2657</v>
      </c>
      <c r="H5" s="54">
        <f>G5-1</f>
        <v>23.2657</v>
      </c>
      <c r="I5" s="27">
        <f>H5*1.1</f>
        <v>25.59227</v>
      </c>
      <c r="J5" s="27">
        <f>I5+1</f>
        <v>26.59227</v>
      </c>
      <c r="K5" s="28">
        <v>133</v>
      </c>
      <c r="L5" s="28">
        <v>131.75</v>
      </c>
      <c r="M5" s="45">
        <f>(2/(N5+1))^(N5/(N5-1))</f>
        <v>0.5676042405123066</v>
      </c>
      <c r="N5" s="28">
        <v>1.184</v>
      </c>
      <c r="O5" s="45">
        <f>1.59*SQRT(M5*N5/(N5+1))</f>
        <v>0.8820018055536991</v>
      </c>
    </row>
    <row r="6" spans="1:15" ht="23.25" customHeight="1">
      <c r="A6" s="17" t="s">
        <v>9</v>
      </c>
      <c r="B6" s="36" t="s">
        <v>15</v>
      </c>
      <c r="C6" s="33">
        <f>10*C11/K6*3600</f>
        <v>532.1303165748801</v>
      </c>
      <c r="D6" s="33">
        <f>C6/(E8*O6*SQRT(I6*L6))</f>
        <v>18.084170200012785</v>
      </c>
      <c r="E6" s="12">
        <f>2*SQRT(D6/3.14)</f>
        <v>4.799704104469582</v>
      </c>
      <c r="F6" s="67"/>
      <c r="G6" s="51">
        <v>21.162</v>
      </c>
      <c r="H6" s="55">
        <f>G6-1</f>
        <v>20.162</v>
      </c>
      <c r="I6" s="29">
        <f>H6*1.1</f>
        <v>22.1782</v>
      </c>
      <c r="J6" s="29">
        <f>I6+1</f>
        <v>23.1782</v>
      </c>
      <c r="K6" s="30">
        <v>117</v>
      </c>
      <c r="L6" s="30">
        <v>139.86</v>
      </c>
      <c r="M6" s="46">
        <f>(2/(N6+1))^(N6/(N6-1))</f>
        <v>0.580306346318851</v>
      </c>
      <c r="N6" s="30">
        <v>1.121</v>
      </c>
      <c r="O6" s="46">
        <f>1.59*SQRT(M6*N6/(N6+1))</f>
        <v>0.8805585866727234</v>
      </c>
    </row>
    <row r="7" spans="1:15" ht="23.25" customHeight="1" thickBot="1">
      <c r="A7" s="19" t="s">
        <v>10</v>
      </c>
      <c r="B7" s="38" t="s">
        <v>14</v>
      </c>
      <c r="C7" s="34">
        <f>10*C11/K7*3600</f>
        <v>472.1975505442622</v>
      </c>
      <c r="D7" s="34">
        <f>C7/(E8*O7*SQRT(I7*L7))</f>
        <v>14.634800003209815</v>
      </c>
      <c r="E7" s="20">
        <f>2*SQRT(D7/3.14)</f>
        <v>4.317760684536569</v>
      </c>
      <c r="F7" s="68"/>
      <c r="G7" s="52">
        <v>24.96</v>
      </c>
      <c r="H7" s="56">
        <f>G7-1</f>
        <v>23.96</v>
      </c>
      <c r="I7" s="23">
        <f>H7*1.1</f>
        <v>26.356</v>
      </c>
      <c r="J7" s="23">
        <f>I7+1</f>
        <v>27.356</v>
      </c>
      <c r="K7" s="24">
        <v>131.85</v>
      </c>
      <c r="L7" s="24">
        <v>141</v>
      </c>
      <c r="M7" s="47">
        <f>(2/(N7+1))^(N7/(N7-1))</f>
        <v>0.566034379137581</v>
      </c>
      <c r="N7" s="24">
        <v>1.192</v>
      </c>
      <c r="O7" s="47">
        <f>1.59*SQRT(M7*N7/(N7+1))</f>
        <v>0.8821376979482625</v>
      </c>
    </row>
    <row r="8" spans="1:6" ht="53.25" customHeight="1">
      <c r="A8" s="61" t="s">
        <v>20</v>
      </c>
      <c r="B8" s="62" t="s">
        <v>7</v>
      </c>
      <c r="C8" s="63">
        <v>1420</v>
      </c>
      <c r="D8" s="69" t="s">
        <v>30</v>
      </c>
      <c r="E8" s="71">
        <v>0.6</v>
      </c>
      <c r="F8" s="13"/>
    </row>
    <row r="9" spans="1:5" ht="52.5" customHeight="1">
      <c r="A9" s="18" t="s">
        <v>21</v>
      </c>
      <c r="B9" s="14" t="s">
        <v>8</v>
      </c>
      <c r="C9" s="15">
        <v>380</v>
      </c>
      <c r="D9" s="70"/>
      <c r="E9" s="72"/>
    </row>
    <row r="10" spans="1:6" ht="26.25" thickBot="1">
      <c r="A10" s="59"/>
      <c r="B10" s="64" t="s">
        <v>6</v>
      </c>
      <c r="C10" s="65">
        <f>C12*(C8-C9/2)</f>
        <v>160.9993302540416</v>
      </c>
      <c r="D10" s="59"/>
      <c r="E10" s="60" t="s">
        <v>29</v>
      </c>
      <c r="F10" s="43"/>
    </row>
    <row r="11" spans="2:6" ht="51" hidden="1">
      <c r="B11" s="7" t="s">
        <v>0</v>
      </c>
      <c r="C11" s="8">
        <f>(2*C12+C13)</f>
        <v>1.7294235288683604</v>
      </c>
      <c r="E11" s="3"/>
      <c r="F11" s="43"/>
    </row>
    <row r="12" spans="2:6" ht="12.75" hidden="1">
      <c r="B12" s="4" t="s">
        <v>2</v>
      </c>
      <c r="C12" s="5">
        <f>3.14*(C9*0.001)^2*0.25/0.866</f>
        <v>0.13089376443418016</v>
      </c>
      <c r="E12" s="3"/>
      <c r="F12" s="43"/>
    </row>
    <row r="13" spans="2:6" ht="12.75" hidden="1">
      <c r="B13" s="1" t="s">
        <v>3</v>
      </c>
      <c r="C13" s="6">
        <f>3.14*C9*0.001^2*(C8-C9/2)</f>
        <v>1.467636</v>
      </c>
      <c r="E13" s="3"/>
      <c r="F13" s="43"/>
    </row>
  </sheetData>
  <sheetProtection password="D995" sheet="1" objects="1" scenarios="1" selectLockedCells="1"/>
  <mergeCells count="3">
    <mergeCell ref="F4:F7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2009-11-29T09:11:49Z</dcterms:created>
  <dcterms:modified xsi:type="dcterms:W3CDTF">2010-10-11T21:23:10Z</dcterms:modified>
  <cp:category/>
  <cp:version/>
  <cp:contentType/>
  <cp:contentStatus/>
</cp:coreProperties>
</file>